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طلحة\"/>
    </mc:Choice>
  </mc:AlternateContent>
  <xr:revisionPtr revIDLastSave="0" documentId="13_ncr:1_{6191DBE9-26C1-4F23-898A-5B14BC3EE6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E163" i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3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<sst xmlns="http://schemas.openxmlformats.org/spreadsheetml/2006/main" count="554" uniqueCount="447">
  <si>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</si>
  <si>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</si>
  <si>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</si>
  <si>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</si>
  <si>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</si>
  <si>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</si>
  <si>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</si>
  <si>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</si>
  <si>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</si>
  <si>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</si>
  <si>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</si>
  <si>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</si>
  <si>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</si>
  <si>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</si>
  <si>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</si>
  <si>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</si>
  <si>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</si>
  <si>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</si>
  <si>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</si>
  <si>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</si>
  <si>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</si>
  <si>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</si>
  <si>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</si>
  <si>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</si>
  <si>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</si>
  <si>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</si>
  <si>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</si>
  <si>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</si>
  <si>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</si>
  <si>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</si>
  <si>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</si>
  <si>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</si>
  <si>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</si>
  <si>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</si>
  <si>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</si>
  <si>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</si>
  <si>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</si>
  <si>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</si>
  <si>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</si>
  <si>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</si>
  <si>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</si>
  <si>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</si>
  <si>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</si>
  <si>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</si>
  <si>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</si>
  <si>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</si>
  <si>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</si>
  <si>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</si>
  <si>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</si>
  <si>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</si>
  <si>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</si>
  <si>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</si>
  <si>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</si>
  <si>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</si>
  <si>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</si>
  <si>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</si>
  <si>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</si>
  <si>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</si>
  <si>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</si>
  <si>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</si>
  <si>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</si>
  <si>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</si>
  <si>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</si>
  <si>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</si>
  <si>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</si>
  <si>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</si>
  <si>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</si>
  <si>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</si>
  <si>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</si>
  <si>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</si>
  <si>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</si>
  <si>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</si>
  <si>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</si>
  <si>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</si>
  <si>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</si>
  <si>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</si>
  <si>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</si>
  <si>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</si>
  <si>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</si>
  <si>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</si>
  <si>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</si>
  <si>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</si>
  <si>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</si>
  <si>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</si>
  <si>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</si>
  <si>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</si>
  <si>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</si>
  <si>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</si>
  <si>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</si>
  <si>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</si>
  <si>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</si>
  <si>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</si>
  <si>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</si>
  <si>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</si>
  <si>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</si>
  <si>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</si>
  <si>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</si>
  <si>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</si>
  <si>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</si>
  <si>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</si>
  <si>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</si>
  <si>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</si>
  <si>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</si>
  <si>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</si>
  <si>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</si>
  <si>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</si>
  <si>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</si>
  <si>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</si>
  <si>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</si>
  <si>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</si>
  <si>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</si>
  <si>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</si>
  <si>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</si>
  <si>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</si>
  <si>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</si>
  <si>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</si>
  <si>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</si>
  <si>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</si>
  <si>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</si>
  <si>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</si>
  <si>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</si>
  <si>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</si>
  <si>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</si>
  <si>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</si>
  <si>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</si>
  <si>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</si>
  <si>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</si>
  <si>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</si>
  <si>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</si>
  <si>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</si>
  <si>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</si>
  <si>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</si>
  <si>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</si>
  <si>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</si>
  <si>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</si>
  <si>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</si>
  <si>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</si>
  <si>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</si>
  <si>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</si>
  <si>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</si>
  <si>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</si>
  <si>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</si>
  <si>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</si>
  <si>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</si>
  <si>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</si>
  <si>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</si>
  <si>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</si>
  <si>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</si>
  <si>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</si>
  <si>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</si>
  <si>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</si>
  <si>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</si>
  <si>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</si>
  <si>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</si>
  <si>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</si>
  <si>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</si>
  <si>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</si>
  <si>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</si>
  <si>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</si>
  <si>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</si>
  <si>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</si>
  <si>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</si>
  <si>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</si>
  <si>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</si>
  <si>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</si>
  <si>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</si>
  <si>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</si>
  <si>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</si>
  <si>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</si>
  <si>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</si>
  <si>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</si>
  <si>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</si>
  <si>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</si>
  <si>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</si>
  <si>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</si>
  <si>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</si>
  <si>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</si>
  <si>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</si>
  <si>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</si>
  <si>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</si>
  <si>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</si>
  <si>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</si>
  <si>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</si>
  <si>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</si>
  <si>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</si>
  <si>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</si>
  <si>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</si>
  <si>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</si>
  <si>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</si>
  <si>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</si>
  <si>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</si>
  <si>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</si>
  <si>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</si>
  <si>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</si>
  <si>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</si>
  <si>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</si>
  <si>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</si>
  <si>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</si>
  <si>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</si>
  <si>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</si>
  <si>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</si>
  <si>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</si>
  <si>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</si>
  <si>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</si>
  <si>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</si>
  <si>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</si>
  <si>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</si>
  <si>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</si>
  <si>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</si>
  <si>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</si>
  <si>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</si>
  <si>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</si>
  <si>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</si>
  <si>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</si>
  <si>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</si>
  <si>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</si>
  <si>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</si>
  <si>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</si>
  <si>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</si>
  <si>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</si>
  <si>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</si>
  <si>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</si>
  <si>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</si>
  <si>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</si>
  <si>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</si>
  <si>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</si>
  <si>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</si>
  <si>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</si>
  <si>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</si>
  <si>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</si>
  <si>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</si>
  <si>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</si>
  <si>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</si>
  <si>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</si>
  <si>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</si>
  <si>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</si>
  <si>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</si>
  <si>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</si>
  <si>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</si>
  <si>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</si>
  <si>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</si>
  <si>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</si>
  <si>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</si>
  <si>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</si>
  <si>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</si>
  <si>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</si>
  <si>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</si>
  <si>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</si>
  <si>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</si>
  <si>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</si>
  <si>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</si>
  <si>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</si>
  <si>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</si>
  <si>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</si>
  <si>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</si>
  <si>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</si>
  <si>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</si>
  <si>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</si>
  <si>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</si>
  <si>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</si>
  <si>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</si>
  <si>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</si>
  <si>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</si>
  <si>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</si>
  <si>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</si>
  <si>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</si>
  <si>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</si>
  <si>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</si>
  <si>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</si>
  <si>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</si>
  <si>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</si>
  <si>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</si>
  <si>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</si>
  <si>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</si>
  <si>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</si>
  <si>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</si>
  <si>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</si>
  <si>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</si>
  <si>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</si>
  <si>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</si>
  <si>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</si>
  <si>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</si>
  <si>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</si>
  <si>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</si>
  <si>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</si>
  <si>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</si>
  <si>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</si>
  <si>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</si>
  <si>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</si>
  <si>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</si>
  <si>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</si>
  <si>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</si>
  <si>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</si>
  <si>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</si>
  <si>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</si>
  <si>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</si>
  <si>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</si>
  <si>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</si>
  <si>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</si>
  <si>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</si>
  <si>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</si>
  <si>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</si>
  <si>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</si>
  <si>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</si>
  <si>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</si>
  <si>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</si>
  <si>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</si>
  <si>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</si>
  <si>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</si>
  <si>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</si>
  <si>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</si>
  <si>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</si>
  <si>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</si>
  <si>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</si>
  <si>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</si>
  <si>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</si>
  <si>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</si>
  <si>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</si>
  <si>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</si>
  <si>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</si>
  <si>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</si>
  <si>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</si>
  <si>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</si>
  <si>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</si>
  <si>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</si>
  <si>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</si>
  <si>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</si>
  <si>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</si>
  <si>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</si>
  <si>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</si>
  <si>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</si>
  <si>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</si>
  <si>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</si>
  <si>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</si>
  <si>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</si>
  <si>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</si>
  <si>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</si>
  <si>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</si>
  <si>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</si>
  <si>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</si>
  <si>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</si>
  <si>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</si>
  <si>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</si>
  <si>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</si>
  <si>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</si>
  <si>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</si>
  <si>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</si>
  <si>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</si>
  <si>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</si>
  <si>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</si>
  <si>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</si>
  <si>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</si>
  <si>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</si>
  <si>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</si>
  <si>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</si>
  <si>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</si>
  <si>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</si>
  <si>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</si>
  <si>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</si>
  <si>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</si>
  <si>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</si>
  <si>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</si>
  <si>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</si>
  <si>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</si>
  <si>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</si>
  <si>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</si>
  <si>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</si>
  <si>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</si>
  <si>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</si>
  <si>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</si>
  <si>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</si>
  <si>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</si>
  <si>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</si>
  <si>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</si>
  <si>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</si>
  <si>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</si>
  <si>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</si>
  <si>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</si>
  <si>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</si>
  <si>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</si>
  <si>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</si>
  <si>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</si>
  <si>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</si>
  <si>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</si>
  <si>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</si>
  <si>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</si>
  <si>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</si>
  <si>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</si>
  <si>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</si>
  <si>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</si>
  <si>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</si>
  <si>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</si>
  <si>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</si>
  <si>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</si>
  <si>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</si>
  <si>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</si>
  <si>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</si>
  <si>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</si>
  <si>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</si>
  <si>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</si>
  <si>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</si>
  <si>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</si>
  <si>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</si>
  <si>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</si>
  <si>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</si>
  <si>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</si>
  <si>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</si>
  <si>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</si>
  <si>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</si>
  <si>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</si>
  <si>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</si>
  <si>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</si>
  <si>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</si>
  <si>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</si>
  <si>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</si>
  <si>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</si>
  <si>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</si>
  <si>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</si>
  <si>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</si>
  <si>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</si>
  <si>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</si>
  <si>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</si>
  <si>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</si>
  <si>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</si>
  <si>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</si>
  <si>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</si>
  <si>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</si>
  <si>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</si>
  <si>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</si>
  <si>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</si>
  <si>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</si>
  <si>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</si>
  <si>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</si>
  <si>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</si>
  <si>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</si>
  <si>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</si>
  <si>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</si>
  <si>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</si>
  <si>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</si>
  <si>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</si>
  <si>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</si>
  <si>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</si>
  <si>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</si>
  <si>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2021      الى 30 / 9 / 2021    </t>
  </si>
  <si>
    <t xml:space="preserve">تقرير بالأصول الثابتة بتاريخ 30 /  9 /   2021م </t>
  </si>
  <si>
    <t>تقرير بالإلتزامات وصافي اًلأصول بتاريخ 30 /  9 /    2021م</t>
  </si>
  <si>
    <t xml:space="preserve">تقرير إيرادات ومصروفات البرامج والأنشطة المقيدة للفترة من 1 /  7 / 2021م      الى  30 / 9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</si>
</sst>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72FFB840-E5BE-42E1-B26A-7F3C51EBD5FD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لجنة التنمية: لجنة التنمية الاجتماعية الأهلية بطلحة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(1005516.03)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 21 / 4 / 1421 هـ      ترخيص رقم 91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/ 4 / 1421 هـ     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طلحة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0537505174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Tn.talha91@gmail.com</a:t>
          </a:r>
          <a:endParaRPr lang="ar-S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K15" sqref="K15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1005516.0299999999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2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.6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4.4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workbookViewId="0">
      <selection activeCell="G10" sqref="G10"/>
    </sheetView>
  </sheetViews>
  <sheetFormatPr defaultRowHeight="13.8"/>
  <cols>
    <col min="2" max="2" width="8.09765625" bestFit="1" customWidth="1"/>
    <col min="3" max="3" width="32.09765625" customWidth="1"/>
    <col min="7" max="7" width="9.8984375" bestFit="1" customWidth="1"/>
    <col min="13" max="13" width="1.3984375" customWidth="1"/>
  </cols>
  <sheetData>
    <row r="2" spans="2:16" ht="21.6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6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4.4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98">
        <v>225000</v>
      </c>
      <c r="H10" s="219"/>
      <c r="I10" s="217"/>
      <c r="J10" s="219"/>
      <c r="K10" s="219"/>
      <c r="L10" s="219"/>
      <c r="N10" s="141">
        <f t="shared" si="0"/>
        <v>225000</v>
      </c>
      <c r="O10" s="141">
        <f t="shared" si="1"/>
        <v>0</v>
      </c>
      <c r="P10" s="141">
        <f t="shared" si="2"/>
        <v>225000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225000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225000</v>
      </c>
      <c r="O12" s="6">
        <f t="shared" si="1"/>
        <v>0</v>
      </c>
      <c r="P12" s="6">
        <f t="shared" si="2"/>
        <v>225000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31.2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225000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225000</v>
      </c>
      <c r="O26" s="9">
        <f t="shared" si="1"/>
        <v>0</v>
      </c>
      <c r="P26" s="9">
        <f t="shared" si="2"/>
        <v>225000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workbookViewId="0">
      <pane xSplit="12" ySplit="4" topLeftCell="M227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3.8"/>
  <cols>
    <col min="2" max="2" width="10.8984375" bestFit="1" customWidth="1"/>
    <col min="3" max="3" width="53.59765625" bestFit="1" customWidth="1"/>
    <col min="4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6737.8</v>
      </c>
      <c r="E5" s="223">
        <f>E6</f>
        <v>1244.8</v>
      </c>
      <c r="F5" s="224">
        <f>F210</f>
        <v>5493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1244.8</v>
      </c>
      <c r="E6" s="226">
        <f>E7+E38+E134+E190</f>
        <v>1244.8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117.3</v>
      </c>
      <c r="E38" s="226">
        <f>E39+E49+E88+E118</f>
        <v>117.3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117.3</v>
      </c>
      <c r="E39" s="226">
        <f>SUM(E40:E48)</f>
        <v>117.3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117.3</v>
      </c>
      <c r="E40" s="226">
        <v>117.3</v>
      </c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1127.5</v>
      </c>
      <c r="E134" s="226">
        <f>SUM(E135,E137,E144,E150,E155,E157,E159,E161,E163,E165,E167,E169,E171,E183)</f>
        <v>1127.5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1127.5</v>
      </c>
      <c r="E155" s="226">
        <f>E156</f>
        <v>1127.5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1127.5</v>
      </c>
      <c r="E156" s="226">
        <v>1127.5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5493</v>
      </c>
      <c r="E210" s="228"/>
      <c r="F210" s="227">
        <f>SUM(F211,F249)</f>
        <v>5493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5493</v>
      </c>
      <c r="E211" s="232"/>
      <c r="F211" s="227">
        <f>SUM(F212,F214,F223,F232,F238)</f>
        <v>5493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5493</v>
      </c>
      <c r="E238" s="232"/>
      <c r="F238" s="227">
        <f>SUM(F239:F248)</f>
        <v>5493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5493</v>
      </c>
      <c r="E244" s="232"/>
      <c r="F244" s="227">
        <v>5493</v>
      </c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6737.8</v>
      </c>
      <c r="E293" s="243">
        <f>E5</f>
        <v>1244.8</v>
      </c>
      <c r="F293" s="243">
        <f>F210</f>
        <v>5493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20" workbookViewId="0">
      <selection activeCell="D20" sqref="D20"/>
    </sheetView>
  </sheetViews>
  <sheetFormatPr defaultRowHeight="13.8"/>
  <cols>
    <col min="3" max="3" width="44.3984375" customWidth="1"/>
    <col min="4" max="4" width="10.8984375" bestFit="1" customWidth="1"/>
    <col min="5" max="5" width="9.8984375" bestFit="1" customWidth="1"/>
    <col min="6" max="6" width="17.59765625" customWidth="1"/>
  </cols>
  <sheetData>
    <row r="2" spans="2:6" ht="21">
      <c r="B2" s="284" t="s">
        <v>444</v>
      </c>
      <c r="C2" s="284"/>
      <c r="D2" s="284"/>
      <c r="E2" s="284"/>
      <c r="F2" s="284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5">
        <v>579926.82999999996</v>
      </c>
      <c r="E7" s="204">
        <v>359926.83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579926.82999999996</v>
      </c>
      <c r="E15" s="161">
        <f>SUM(E7:E14)</f>
        <v>359926.83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10">
        <v>90100</v>
      </c>
      <c r="E17" s="211">
        <v>90100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96">
        <v>410811</v>
      </c>
      <c r="E20" s="211">
        <v>396720</v>
      </c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500911</v>
      </c>
      <c r="E22" s="161">
        <f>SUM(E17:E21)</f>
        <v>486820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1080837.83</v>
      </c>
      <c r="E33" s="166">
        <f>E15+E22+E31</f>
        <v>846746.83000000007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17" zoomScale="96" zoomScaleNormal="96" workbookViewId="0">
      <selection activeCell="E10" sqref="E10"/>
    </sheetView>
  </sheetViews>
  <sheetFormatPr defaultRowHeight="13.8"/>
  <cols>
    <col min="3" max="3" width="8.09765625" bestFit="1" customWidth="1"/>
    <col min="4" max="4" width="33.3984375" customWidth="1"/>
    <col min="5" max="5" width="11.3984375" bestFit="1" customWidth="1"/>
    <col min="6" max="6" width="12.3984375" bestFit="1" customWidth="1"/>
    <col min="7" max="7" width="23.3984375" customWidth="1"/>
  </cols>
  <sheetData>
    <row r="2" spans="3:7" ht="21">
      <c r="C2" s="284" t="s">
        <v>445</v>
      </c>
      <c r="D2" s="284"/>
      <c r="E2" s="284"/>
      <c r="F2" s="284"/>
      <c r="G2" s="284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297">
        <v>35712.300000000003</v>
      </c>
      <c r="F9" s="159">
        <v>21011</v>
      </c>
      <c r="G9" s="160"/>
    </row>
    <row r="10" spans="3:7" ht="15.6">
      <c r="C10" s="104">
        <v>214</v>
      </c>
      <c r="D10" s="33" t="s">
        <v>69</v>
      </c>
      <c r="E10" s="159">
        <v>4725</v>
      </c>
      <c r="F10" s="159">
        <v>4725</v>
      </c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40437.300000000003</v>
      </c>
      <c r="F13" s="161">
        <f>SUM(F7:F12)</f>
        <v>25736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45">
        <f>F19+'تقرير المصروفات '!E134</f>
        <v>34884.5</v>
      </c>
      <c r="F19" s="211">
        <v>33757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34884.5</v>
      </c>
      <c r="F22" s="161">
        <f>SUM(F15:F21)</f>
        <v>33757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381112</v>
      </c>
      <c r="F25" s="204">
        <v>161605</v>
      </c>
      <c r="G25" s="160"/>
    </row>
    <row r="26" spans="3:7" ht="15.6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624404.02999999991</v>
      </c>
      <c r="F26" s="204">
        <v>625648.82999999996</v>
      </c>
      <c r="G26" s="160"/>
    </row>
    <row r="27" spans="3:7" ht="16.2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17.399999999999999">
      <c r="C28" s="112"/>
      <c r="D28" s="113" t="s">
        <v>432</v>
      </c>
      <c r="E28" s="164">
        <f>SUM(E25:E27)</f>
        <v>1005516.0299999999</v>
      </c>
      <c r="F28" s="164">
        <f>SUM(F25:F27)</f>
        <v>787253.83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2" t="s">
        <v>433</v>
      </c>
      <c r="D30" s="283"/>
      <c r="E30" s="166">
        <f>E13+E22+E28</f>
        <v>1080837.8299999998</v>
      </c>
      <c r="F30" s="166">
        <f>F13+F22+F28</f>
        <v>846746.83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5" t="s">
        <v>176</v>
      </c>
      <c r="C3" s="285"/>
      <c r="D3" s="285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topLeftCell="A20" zoomScale="80" zoomScaleNormal="80" workbookViewId="0">
      <selection activeCell="H37" sqref="H37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5493</v>
      </c>
      <c r="E32" s="117"/>
      <c r="F32" s="123">
        <v>31105</v>
      </c>
      <c r="G32" s="126" t="s">
        <v>142</v>
      </c>
      <c r="H32" s="175">
        <f>'تقرير الايرادات والتبرعات '!G10</f>
        <v>225000</v>
      </c>
      <c r="J32" s="140">
        <f t="shared" si="0"/>
        <v>219507</v>
      </c>
      <c r="K32" s="244">
        <f>SUM(H33:H42)</f>
        <v>225000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>
        <v>70000</v>
      </c>
      <c r="J34" s="140">
        <f t="shared" si="0"/>
        <v>70000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5493</v>
      </c>
      <c r="E38" s="117"/>
      <c r="F38" s="124">
        <v>31105006</v>
      </c>
      <c r="G38" s="125" t="s">
        <v>154</v>
      </c>
      <c r="H38" s="175">
        <v>110000</v>
      </c>
      <c r="J38" s="140">
        <f t="shared" si="0"/>
        <v>104507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>
        <v>45000</v>
      </c>
      <c r="J39" s="140">
        <f t="shared" si="0"/>
        <v>45000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5493</v>
      </c>
      <c r="E48" s="119"/>
      <c r="F48" s="128"/>
      <c r="G48" s="50" t="s">
        <v>42</v>
      </c>
      <c r="H48" s="177">
        <f>H7+H8+H17+H26+H32+H43</f>
        <v>225000</v>
      </c>
      <c r="J48" s="51">
        <f>H48-D48</f>
        <v>219507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161605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381112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2022-05-10T15:03:44Z</dcterms:modified>
</cp:coreProperties>
</file>